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1.1.3-5\"/>
    </mc:Choice>
  </mc:AlternateContent>
  <xr:revisionPtr revIDLastSave="0" documentId="13_ncr:1_{C9812A63-CC58-4F18-AFFD-B1BC194AD3DA}" xr6:coauthVersionLast="47" xr6:coauthVersionMax="47" xr10:uidLastSave="{00000000-0000-0000-0000-000000000000}"/>
  <bookViews>
    <workbookView xWindow="600" yWindow="150" windowWidth="22680" windowHeight="14370" xr2:uid="{00000000-000D-0000-FFFF-FFFF00000000}"/>
  </bookViews>
  <sheets>
    <sheet name="Сводка затрат 2026" sheetId="2" r:id="rId1"/>
    <sheet name="ССР 2026" sheetId="4" r:id="rId2"/>
  </sheets>
  <externalReferences>
    <externalReference r:id="rId3"/>
  </externalReferences>
  <definedNames>
    <definedName name="_xlnm.Print_Titles" localSheetId="1">'ССР 2026'!$23:$23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2" l="1"/>
  <c r="K16" i="2"/>
  <c r="J13" i="2"/>
  <c r="H16" i="2"/>
  <c r="K6" i="2"/>
  <c r="J6" i="2"/>
  <c r="I6" i="2"/>
  <c r="H6" i="2"/>
  <c r="K24" i="2"/>
  <c r="J24" i="2"/>
  <c r="I24" i="2"/>
  <c r="H24" i="2"/>
  <c r="L24" i="2" s="1"/>
  <c r="K19" i="2"/>
  <c r="J19" i="2"/>
  <c r="K18" i="2"/>
  <c r="H18" i="2"/>
  <c r="K17" i="2"/>
  <c r="J17" i="2"/>
  <c r="I17" i="2"/>
  <c r="H17" i="2"/>
  <c r="K15" i="2"/>
  <c r="J15" i="2"/>
  <c r="K26" i="2"/>
  <c r="J26" i="2"/>
  <c r="I19" i="2"/>
  <c r="H19" i="2"/>
  <c r="K25" i="2"/>
  <c r="J18" i="2"/>
  <c r="I18" i="2"/>
  <c r="H25" i="2"/>
  <c r="L10" i="2"/>
  <c r="L17" i="2" s="1"/>
  <c r="K22" i="2"/>
  <c r="I15" i="2"/>
  <c r="H15" i="2"/>
  <c r="D25" i="2"/>
  <c r="K20" i="2" l="1"/>
  <c r="K28" i="2" s="1"/>
  <c r="J23" i="2"/>
  <c r="J16" i="2"/>
  <c r="J20" i="2" s="1"/>
  <c r="J28" i="2" s="1"/>
  <c r="I16" i="2"/>
  <c r="I20" i="2" s="1"/>
  <c r="I28" i="2" s="1"/>
  <c r="L6" i="2"/>
  <c r="H20" i="2"/>
  <c r="H28" i="2" s="1"/>
  <c r="L25" i="2"/>
  <c r="L8" i="2"/>
  <c r="L12" i="2"/>
  <c r="L19" i="2" s="1"/>
  <c r="K13" i="2"/>
  <c r="H22" i="2"/>
  <c r="K23" i="2"/>
  <c r="K27" i="2" s="1"/>
  <c r="K29" i="2" s="1"/>
  <c r="I25" i="2"/>
  <c r="H26" i="2"/>
  <c r="L26" i="2" s="1"/>
  <c r="L16" i="2"/>
  <c r="H13" i="2"/>
  <c r="I22" i="2"/>
  <c r="H23" i="2"/>
  <c r="L23" i="2" s="1"/>
  <c r="J25" i="2"/>
  <c r="I26" i="2"/>
  <c r="L5" i="2"/>
  <c r="I13" i="2"/>
  <c r="J22" i="2"/>
  <c r="J27" i="2" s="1"/>
  <c r="J29" i="2" s="1"/>
  <c r="L11" i="2"/>
  <c r="L18" i="2" s="1"/>
  <c r="C6" i="2"/>
  <c r="I27" i="2" l="1"/>
  <c r="I29" i="2" s="1"/>
  <c r="L15" i="2"/>
  <c r="L20" i="2" s="1"/>
  <c r="L28" i="2" s="1"/>
  <c r="L13" i="2"/>
  <c r="H27" i="2"/>
  <c r="H29" i="2" s="1"/>
  <c r="L29" i="2" s="1"/>
  <c r="L22" i="2"/>
  <c r="L27" i="2" s="1"/>
</calcChain>
</file>

<file path=xl/sharedStrings.xml><?xml version="1.0" encoding="utf-8"?>
<sst xmlns="http://schemas.openxmlformats.org/spreadsheetml/2006/main" count="160" uniqueCount="109">
  <si>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</si>
  <si>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</si>
  <si>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</si>
  <si>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</si>
  <si>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</si>
  <si>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</si>
  <si>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</si>
  <si>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</si>
  <si>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</si>
  <si>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</si>
  <si>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</si>
  <si>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</si>
  <si>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</si>
  <si>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</si>
  <si>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</si>
  <si>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</si>
  <si>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</si>
  <si>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</si>
  <si>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</si>
  <si>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</si>
  <si>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</si>
  <si>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</si>
  <si>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</si>
  <si>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</si>
  <si>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</si>
  <si>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</si>
  <si>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</si>
  <si>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</si>
  <si>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</si>
  <si>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</si>
  <si>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</si>
  <si>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</si>
  <si>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</si>
  <si>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</si>
  <si>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</si>
  <si>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</si>
  <si>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</si>
  <si>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</si>
  <si>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</si>
  <si>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</si>
  <si>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</si>
  <si>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</si>
  <si>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</si>
  <si>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</si>
  <si>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3</t>
  </si>
  <si>
    <t>2</t>
  </si>
  <si>
    <t>"Утвержден" "___"______________________2025г</t>
  </si>
  <si>
    <t xml:space="preserve"> АО "БЭСК"</t>
  </si>
  <si>
    <t>Итого с учетом "Непредвиденные затраты"</t>
  </si>
  <si>
    <t>Непредвиденные затраты</t>
  </si>
  <si>
    <t>Итого по Главе 12.</t>
  </si>
  <si>
    <t>Пуско-наладочныеработы КТПН 630 кВА</t>
  </si>
  <si>
    <t>ОС-01-02</t>
  </si>
  <si>
    <t>Реконструкция электрических сетей  0,4-10(6)кВ в п. Пионерский Чунского района, ул.Целинная (замена КТПН 0,4МВА на 0,63МВА без увеличения ранее присоединенной максимальной мощности)</t>
  </si>
  <si>
    <t>В том числе возвратных сумм  тыс. руб.</t>
  </si>
  <si>
    <t>Сводный сметный расчет в сумме   2 670,9 тыс. руб.</t>
  </si>
  <si>
    <t>АО "БЭСК"</t>
  </si>
  <si>
    <t>СВОДКА ЗАТРАТ -О_1.1.3-5</t>
  </si>
  <si>
    <t>Составлен(а) в базисном (текущем) уровне цен 4 кв 2024 г</t>
  </si>
  <si>
    <t>СВОДНЫЙ СМЕТНЫЙ РАСЧЕТ СТОИМОСТИ СТРОИТЕЛЬСТВА № ССРСС Р_1.1.3-5</t>
  </si>
  <si>
    <t>Объектная смета О_1.1.3-5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</si>
  <si>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</si>
  <si>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</si>
  <si>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</si>
  <si>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</si>
  <si>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</si>
  <si>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</si>
  <si>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</si>
  <si>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</si>
  <si>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</si>
  <si>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</si>
  <si>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</si>
  <si>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</si>
  <si>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</si>
  <si>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</si>
  <si>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</si>
  <si>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</si>
  <si>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</si>
  <si>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</si>
  <si>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</si>
  <si>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</si>
  <si>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</si>
  <si>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</si>
  <si>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</si>
  <si>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</si>
  <si>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</si>
  <si>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</si>
  <si>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</si>
  <si>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</si>
  <si>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 xml:space="preserve"> Р_1.1.3-5 Реконструкция электрических сетей  0,4-10(6)кВ в п. Изыкан Чунского района, ул.Ангарская (замена тр-ра с 0,4МВА на 0,63 МВА без увеличения ранее присоединенной максимальной мощности)</t>
  </si>
  <si>
    <t>Сводка затрат в сумме в прогнозном уровне цен 2026г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</si>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</sst>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"/>
    <numFmt numFmtId="169" formatCode="0.0"/>
    <numFmt numFmtId="170" formatCode="#,##0.000"/>
    <numFmt numFmtId="171" formatCode="#,##0.0000000"/>
  </numFmts>
  <fonts count="2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  <xf numFmtId="0" fontId="22" fillId="0" borderId="0"/>
  </cellStyleXfs>
  <cellXfs count="126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13" xfId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14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14" xfId="1" applyFont="1" applyBorder="1" applyAlignment="1">
      <alignment horizontal="left" vertical="center" wrapText="1"/>
    </xf>
    <xf numFmtId="0" fontId="2" fillId="0" borderId="15" xfId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165" fontId="13" fillId="0" borderId="16" xfId="7" applyNumberFormat="1" applyFont="1" applyFill="1" applyBorder="1" applyAlignment="1">
      <alignment vertical="center" wrapText="1"/>
    </xf>
    <xf numFmtId="43" fontId="13" fillId="0" borderId="16" xfId="7" applyFont="1" applyFill="1" applyBorder="1" applyAlignment="1">
      <alignment horizontal="center" vertical="center" wrapText="1"/>
    </xf>
    <xf numFmtId="43" fontId="13" fillId="0" borderId="16" xfId="7" applyFont="1" applyFill="1" applyBorder="1" applyAlignment="1">
      <alignment vertical="center" wrapText="1"/>
    </xf>
    <xf numFmtId="43" fontId="13" fillId="0" borderId="17" xfId="7" applyFont="1" applyFill="1" applyBorder="1" applyAlignment="1">
      <alignment vertical="center" wrapText="1"/>
    </xf>
    <xf numFmtId="0" fontId="4" fillId="0" borderId="12" xfId="1" applyFont="1" applyBorder="1" applyAlignment="1">
      <alignment horizontal="center" vertical="center"/>
    </xf>
    <xf numFmtId="166" fontId="2" fillId="0" borderId="0" xfId="2" applyNumberFormat="1"/>
    <xf numFmtId="167" fontId="2" fillId="0" borderId="0" xfId="2" applyNumberFormat="1"/>
    <xf numFmtId="0" fontId="16" fillId="0" borderId="0" xfId="8" applyFont="1"/>
    <xf numFmtId="0" fontId="16" fillId="0" borderId="0" xfId="8" applyFont="1" applyAlignment="1">
      <alignment wrapText="1"/>
    </xf>
    <xf numFmtId="49" fontId="16" fillId="0" borderId="0" xfId="8" applyNumberFormat="1" applyFont="1"/>
    <xf numFmtId="0" fontId="22" fillId="0" borderId="0" xfId="8"/>
    <xf numFmtId="0" fontId="17" fillId="0" borderId="0" xfId="8" applyFont="1" applyAlignment="1">
      <alignment wrapText="1"/>
    </xf>
    <xf numFmtId="0" fontId="18" fillId="0" borderId="0" xfId="8" applyFont="1" applyAlignment="1">
      <alignment wrapText="1"/>
    </xf>
    <xf numFmtId="0" fontId="19" fillId="0" borderId="0" xfId="8" applyFont="1" applyAlignment="1">
      <alignment wrapText="1"/>
    </xf>
    <xf numFmtId="168" fontId="18" fillId="0" borderId="4" xfId="8" applyNumberFormat="1" applyFont="1" applyBorder="1" applyAlignment="1">
      <alignment horizontal="right" vertical="top"/>
    </xf>
    <xf numFmtId="169" fontId="18" fillId="0" borderId="4" xfId="8" applyNumberFormat="1" applyFont="1" applyBorder="1" applyAlignment="1">
      <alignment horizontal="right" vertical="top"/>
    </xf>
    <xf numFmtId="0" fontId="18" fillId="0" borderId="4" xfId="8" applyFont="1" applyBorder="1" applyAlignment="1">
      <alignment horizontal="right" vertical="top" wrapText="1"/>
    </xf>
    <xf numFmtId="169" fontId="18" fillId="0" borderId="4" xfId="8" applyNumberFormat="1" applyFont="1" applyBorder="1" applyAlignment="1">
      <alignment horizontal="right" vertical="top" wrapText="1"/>
    </xf>
    <xf numFmtId="49" fontId="18" fillId="0" borderId="4" xfId="8" applyNumberFormat="1" applyFont="1" applyBorder="1"/>
    <xf numFmtId="169" fontId="16" fillId="0" borderId="4" xfId="8" applyNumberFormat="1" applyFont="1" applyBorder="1" applyAlignment="1">
      <alignment horizontal="right" vertical="top" wrapText="1"/>
    </xf>
    <xf numFmtId="0" fontId="16" fillId="0" borderId="4" xfId="8" applyFont="1" applyBorder="1" applyAlignment="1">
      <alignment horizontal="right" vertical="top" wrapText="1"/>
    </xf>
    <xf numFmtId="0" fontId="16" fillId="0" borderId="4" xfId="8" applyFont="1" applyBorder="1" applyAlignment="1">
      <alignment horizontal="left" vertical="top" wrapText="1"/>
    </xf>
    <xf numFmtId="49" fontId="16" fillId="0" borderId="4" xfId="8" applyNumberFormat="1" applyFont="1" applyBorder="1" applyAlignment="1">
      <alignment horizontal="left" vertical="top" wrapText="1"/>
    </xf>
    <xf numFmtId="49" fontId="16" fillId="0" borderId="4" xfId="8" applyNumberFormat="1" applyFont="1" applyBorder="1" applyAlignment="1">
      <alignment horizontal="center" vertical="top" wrapText="1"/>
    </xf>
    <xf numFmtId="3" fontId="18" fillId="0" borderId="4" xfId="8" applyNumberFormat="1" applyFont="1" applyBorder="1" applyAlignment="1">
      <alignment horizontal="right" vertical="top"/>
    </xf>
    <xf numFmtId="0" fontId="18" fillId="0" borderId="4" xfId="8" applyFont="1" applyBorder="1" applyAlignment="1">
      <alignment horizontal="right" vertical="top"/>
    </xf>
    <xf numFmtId="168" fontId="16" fillId="0" borderId="4" xfId="8" applyNumberFormat="1" applyFont="1" applyBorder="1" applyAlignment="1">
      <alignment horizontal="right" vertical="top" wrapText="1"/>
    </xf>
    <xf numFmtId="3" fontId="16" fillId="0" borderId="4" xfId="8" applyNumberFormat="1" applyFont="1" applyBorder="1" applyAlignment="1">
      <alignment horizontal="right" vertical="top" wrapText="1"/>
    </xf>
    <xf numFmtId="0" fontId="16" fillId="0" borderId="4" xfId="8" applyFont="1" applyBorder="1" applyAlignment="1">
      <alignment horizontal="center" vertical="top" wrapText="1"/>
    </xf>
    <xf numFmtId="0" fontId="20" fillId="0" borderId="0" xfId="8" applyFont="1" applyAlignment="1">
      <alignment horizontal="center"/>
    </xf>
    <xf numFmtId="0" fontId="20" fillId="0" borderId="0" xfId="8" applyFont="1"/>
    <xf numFmtId="49" fontId="20" fillId="0" borderId="0" xfId="8" applyNumberFormat="1" applyFont="1"/>
    <xf numFmtId="49" fontId="17" fillId="0" borderId="0" xfId="8" applyNumberFormat="1" applyFont="1" applyAlignment="1">
      <alignment horizontal="left"/>
    </xf>
    <xf numFmtId="0" fontId="14" fillId="0" borderId="0" xfId="8" applyFont="1"/>
    <xf numFmtId="0" fontId="14" fillId="0" borderId="0" xfId="8" applyFont="1" applyAlignment="1">
      <alignment horizontal="center"/>
    </xf>
    <xf numFmtId="0" fontId="14" fillId="0" borderId="0" xfId="8" applyFont="1" applyAlignment="1">
      <alignment vertical="top"/>
    </xf>
    <xf numFmtId="49" fontId="14" fillId="0" borderId="0" xfId="8" applyNumberFormat="1" applyFont="1" applyAlignment="1">
      <alignment vertical="top"/>
    </xf>
    <xf numFmtId="0" fontId="20" fillId="0" borderId="0" xfId="8" applyFont="1" applyAlignment="1">
      <alignment wrapText="1"/>
    </xf>
    <xf numFmtId="49" fontId="20" fillId="0" borderId="0" xfId="8" applyNumberFormat="1" applyFont="1" applyAlignment="1">
      <alignment wrapText="1"/>
    </xf>
    <xf numFmtId="0" fontId="21" fillId="0" borderId="0" xfId="8" applyFont="1" applyAlignment="1">
      <alignment horizontal="center"/>
    </xf>
    <xf numFmtId="49" fontId="21" fillId="0" borderId="0" xfId="8" applyNumberFormat="1" applyFont="1" applyAlignment="1">
      <alignment horizontal="center"/>
    </xf>
    <xf numFmtId="0" fontId="20" fillId="0" borderId="0" xfId="8" applyFont="1" applyAlignment="1">
      <alignment horizontal="right"/>
    </xf>
    <xf numFmtId="49" fontId="17" fillId="0" borderId="0" xfId="8" applyNumberFormat="1" applyFont="1"/>
    <xf numFmtId="164" fontId="24" fillId="0" borderId="0" xfId="1" applyNumberFormat="1" applyFont="1" applyAlignment="1">
      <alignment horizontal="left" vertical="center"/>
    </xf>
    <xf numFmtId="0" fontId="25" fillId="0" borderId="4" xfId="3" applyFont="1" applyBorder="1" applyAlignment="1">
      <alignment horizontal="center" vertical="center" wrapText="1"/>
    </xf>
    <xf numFmtId="0" fontId="25" fillId="0" borderId="4" xfId="4" applyFont="1" applyBorder="1" applyAlignment="1">
      <alignment horizontal="center" wrapText="1"/>
    </xf>
    <xf numFmtId="49" fontId="26" fillId="2" borderId="4" xfId="3" applyNumberFormat="1" applyFont="1" applyFill="1" applyBorder="1" applyAlignment="1">
      <alignment horizontal="center" vertical="center" wrapText="1"/>
    </xf>
    <xf numFmtId="4" fontId="26" fillId="2" borderId="4" xfId="3" applyNumberFormat="1" applyFont="1" applyFill="1" applyBorder="1" applyAlignment="1">
      <alignment horizontal="right" vertical="center" wrapText="1"/>
    </xf>
    <xf numFmtId="49" fontId="25" fillId="0" borderId="4" xfId="3" applyNumberFormat="1" applyFont="1" applyBorder="1" applyAlignment="1">
      <alignment horizontal="center" vertical="center" wrapText="1"/>
    </xf>
    <xf numFmtId="170" fontId="25" fillId="0" borderId="4" xfId="3" applyNumberFormat="1" applyFont="1" applyBorder="1" applyAlignment="1">
      <alignment horizontal="right" vertical="center" wrapText="1"/>
    </xf>
    <xf numFmtId="4" fontId="25" fillId="0" borderId="4" xfId="3" applyNumberFormat="1" applyFont="1" applyBorder="1" applyAlignment="1">
      <alignment horizontal="right" vertical="center" wrapText="1"/>
    </xf>
    <xf numFmtId="4" fontId="25" fillId="0" borderId="4" xfId="3" applyNumberFormat="1" applyFont="1" applyBorder="1" applyAlignment="1">
      <alignment horizontal="center" vertical="center" wrapText="1"/>
    </xf>
    <xf numFmtId="4" fontId="26" fillId="2" borderId="4" xfId="3" applyNumberFormat="1" applyFont="1" applyFill="1" applyBorder="1" applyAlignment="1">
      <alignment horizontal="center" vertical="center" wrapText="1"/>
    </xf>
    <xf numFmtId="2" fontId="27" fillId="0" borderId="4" xfId="0" applyNumberFormat="1" applyFont="1" applyBorder="1" applyAlignment="1">
      <alignment horizontal="center" vertical="center" wrapText="1"/>
    </xf>
    <xf numFmtId="1" fontId="27" fillId="0" borderId="4" xfId="0" applyNumberFormat="1" applyFont="1" applyBorder="1" applyAlignment="1">
      <alignment horizontal="center" vertical="center" wrapText="1"/>
    </xf>
    <xf numFmtId="4" fontId="28" fillId="0" borderId="4" xfId="3" applyNumberFormat="1" applyFont="1" applyBorder="1" applyAlignment="1">
      <alignment horizontal="right" vertical="center" wrapText="1"/>
    </xf>
    <xf numFmtId="168" fontId="25" fillId="0" borderId="4" xfId="3" applyNumberFormat="1" applyFont="1" applyBorder="1" applyAlignment="1">
      <alignment horizontal="center" vertical="center" wrapText="1"/>
    </xf>
    <xf numFmtId="49" fontId="28" fillId="0" borderId="4" xfId="3" applyNumberFormat="1" applyFont="1" applyBorder="1" applyAlignment="1">
      <alignment horizontal="center" vertical="center" wrapText="1"/>
    </xf>
    <xf numFmtId="171" fontId="25" fillId="0" borderId="4" xfId="3" applyNumberFormat="1" applyFont="1" applyBorder="1" applyAlignment="1">
      <alignment horizontal="center" vertical="center" wrapText="1"/>
    </xf>
    <xf numFmtId="49" fontId="25" fillId="3" borderId="4" xfId="3" applyNumberFormat="1" applyFont="1" applyFill="1" applyBorder="1" applyAlignment="1">
      <alignment horizontal="center" vertical="center" wrapText="1"/>
    </xf>
    <xf numFmtId="4" fontId="25" fillId="3" borderId="4" xfId="3" applyNumberFormat="1" applyFont="1" applyFill="1" applyBorder="1" applyAlignment="1">
      <alignment horizontal="right" vertical="center" wrapText="1"/>
    </xf>
    <xf numFmtId="0" fontId="25" fillId="0" borderId="0" xfId="2" applyFont="1"/>
    <xf numFmtId="0" fontId="25" fillId="3" borderId="4" xfId="3" applyFont="1" applyFill="1" applyBorder="1" applyAlignment="1">
      <alignment horizontal="left" vertical="center" wrapText="1"/>
    </xf>
    <xf numFmtId="0" fontId="25" fillId="0" borderId="4" xfId="3" applyFont="1" applyBorder="1" applyAlignment="1">
      <alignment horizontal="left" vertical="center" wrapText="1"/>
    </xf>
    <xf numFmtId="0" fontId="28" fillId="0" borderId="4" xfId="3" applyFont="1" applyBorder="1" applyAlignment="1">
      <alignment horizontal="left" vertical="center" wrapText="1"/>
    </xf>
    <xf numFmtId="0" fontId="26" fillId="2" borderId="9" xfId="3" applyFont="1" applyFill="1" applyBorder="1" applyAlignment="1">
      <alignment horizontal="left" vertical="center" wrapText="1"/>
    </xf>
    <xf numFmtId="0" fontId="26" fillId="2" borderId="10" xfId="3" applyFont="1" applyFill="1" applyBorder="1" applyAlignment="1">
      <alignment horizontal="left" vertical="center" wrapText="1"/>
    </xf>
    <xf numFmtId="0" fontId="26" fillId="2" borderId="11" xfId="3" applyFont="1" applyFill="1" applyBorder="1" applyAlignment="1">
      <alignment horizontal="left" vertical="center" wrapText="1"/>
    </xf>
    <xf numFmtId="0" fontId="25" fillId="0" borderId="9" xfId="3" applyFont="1" applyBorder="1" applyAlignment="1">
      <alignment horizontal="left" vertical="center" wrapText="1"/>
    </xf>
    <xf numFmtId="0" fontId="25" fillId="0" borderId="11" xfId="3" applyFont="1" applyBorder="1" applyAlignment="1">
      <alignment horizontal="left" vertical="center" wrapText="1"/>
    </xf>
    <xf numFmtId="0" fontId="28" fillId="0" borderId="9" xfId="3" applyFont="1" applyBorder="1" applyAlignment="1">
      <alignment horizontal="left" vertical="center" wrapText="1"/>
    </xf>
    <xf numFmtId="0" fontId="28" fillId="0" borderId="11" xfId="3" applyFont="1" applyBorder="1" applyAlignment="1">
      <alignment horizontal="left" vertical="center" wrapText="1"/>
    </xf>
    <xf numFmtId="49" fontId="25" fillId="0" borderId="6" xfId="3" applyNumberFormat="1" applyFont="1" applyBorder="1" applyAlignment="1">
      <alignment horizontal="center" vertical="center" wrapText="1"/>
    </xf>
    <xf numFmtId="49" fontId="25" fillId="0" borderId="18" xfId="3" applyNumberFormat="1" applyFont="1" applyBorder="1" applyAlignment="1">
      <alignment horizontal="center" vertical="center" wrapText="1"/>
    </xf>
    <xf numFmtId="49" fontId="25" fillId="0" borderId="8" xfId="3" applyNumberFormat="1" applyFont="1" applyBorder="1" applyAlignment="1">
      <alignment horizontal="center" vertical="center" wrapText="1"/>
    </xf>
    <xf numFmtId="49" fontId="25" fillId="0" borderId="19" xfId="3" applyNumberFormat="1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0" fontId="25" fillId="0" borderId="9" xfId="4" applyFont="1" applyBorder="1" applyAlignment="1">
      <alignment horizontal="center" wrapText="1"/>
    </xf>
    <xf numFmtId="0" fontId="25" fillId="0" borderId="11" xfId="4" applyFont="1" applyBorder="1" applyAlignment="1">
      <alignment horizontal="center" wrapText="1"/>
    </xf>
    <xf numFmtId="0" fontId="14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9" xfId="8" applyFont="1" applyBorder="1" applyAlignment="1">
      <alignment horizontal="right" vertical="top" wrapText="1"/>
    </xf>
    <xf numFmtId="0" fontId="18" fillId="0" borderId="11" xfId="8" applyFont="1" applyBorder="1" applyAlignment="1">
      <alignment horizontal="right" vertical="top" wrapText="1"/>
    </xf>
    <xf numFmtId="0" fontId="17" fillId="0" borderId="9" xfId="8" applyFont="1" applyBorder="1" applyAlignment="1">
      <alignment horizontal="right" vertical="top" wrapText="1"/>
    </xf>
    <xf numFmtId="0" fontId="17" fillId="0" borderId="11" xfId="8" applyFont="1" applyBorder="1" applyAlignment="1">
      <alignment horizontal="right" vertical="top" wrapText="1"/>
    </xf>
    <xf numFmtId="0" fontId="19" fillId="0" borderId="9" xfId="8" applyFont="1" applyBorder="1" applyAlignment="1">
      <alignment horizontal="left" vertical="center" wrapText="1"/>
    </xf>
    <xf numFmtId="0" fontId="19" fillId="0" borderId="10" xfId="8" applyFont="1" applyBorder="1" applyAlignment="1">
      <alignment horizontal="left" vertical="center" wrapText="1"/>
    </xf>
    <xf numFmtId="0" fontId="19" fillId="0" borderId="11" xfId="8" applyFont="1" applyBorder="1" applyAlignment="1">
      <alignment horizontal="left" vertical="center" wrapText="1"/>
    </xf>
    <xf numFmtId="0" fontId="16" fillId="0" borderId="4" xfId="8" applyFont="1" applyBorder="1" applyAlignment="1">
      <alignment horizontal="center" vertical="center" wrapText="1"/>
    </xf>
    <xf numFmtId="0" fontId="16" fillId="0" borderId="3" xfId="8" applyFont="1" applyBorder="1" applyAlignment="1">
      <alignment horizontal="center" vertical="center" wrapText="1"/>
    </xf>
    <xf numFmtId="0" fontId="16" fillId="0" borderId="7" xfId="8" applyFont="1" applyBorder="1" applyAlignment="1">
      <alignment horizontal="center" vertical="center" wrapText="1"/>
    </xf>
    <xf numFmtId="0" fontId="16" fillId="0" borderId="6" xfId="8" applyFont="1" applyBorder="1" applyAlignment="1">
      <alignment horizontal="center" vertical="center" wrapText="1"/>
    </xf>
    <xf numFmtId="0" fontId="16" fillId="0" borderId="8" xfId="8" applyFont="1" applyBorder="1" applyAlignment="1">
      <alignment horizontal="center" vertical="center" wrapText="1"/>
    </xf>
    <xf numFmtId="0" fontId="14" fillId="0" borderId="2" xfId="8" applyFont="1" applyBorder="1" applyAlignment="1">
      <alignment horizontal="center" vertical="top"/>
    </xf>
    <xf numFmtId="0" fontId="20" fillId="0" borderId="0" xfId="8" applyFont="1" applyAlignment="1">
      <alignment horizontal="left"/>
    </xf>
    <xf numFmtId="49" fontId="16" fillId="0" borderId="3" xfId="8" applyNumberFormat="1" applyFont="1" applyBorder="1" applyAlignment="1">
      <alignment horizontal="center" vertical="center" wrapText="1"/>
    </xf>
    <xf numFmtId="49" fontId="16" fillId="0" borderId="5" xfId="8" applyNumberFormat="1" applyFont="1" applyBorder="1" applyAlignment="1">
      <alignment horizontal="center" vertical="center" wrapText="1"/>
    </xf>
    <xf numFmtId="49" fontId="16" fillId="0" borderId="7" xfId="8" applyNumberFormat="1" applyFont="1" applyBorder="1" applyAlignment="1">
      <alignment horizontal="center" vertical="center" wrapText="1"/>
    </xf>
    <xf numFmtId="0" fontId="16" fillId="0" borderId="5" xfId="8" applyFont="1" applyBorder="1" applyAlignment="1">
      <alignment horizontal="center" vertical="center" wrapText="1"/>
    </xf>
    <xf numFmtId="0" fontId="8" fillId="0" borderId="0" xfId="8" applyFont="1" applyAlignment="1">
      <alignment horizontal="center" wrapText="1"/>
    </xf>
    <xf numFmtId="0" fontId="15" fillId="0" borderId="1" xfId="8" applyFont="1" applyBorder="1" applyAlignment="1">
      <alignment horizontal="center" wrapText="1"/>
    </xf>
    <xf numFmtId="0" fontId="14" fillId="0" borderId="2" xfId="8" applyFont="1" applyBorder="1" applyAlignment="1">
      <alignment horizontal="center"/>
    </xf>
    <xf numFmtId="0" fontId="20" fillId="0" borderId="0" xfId="8" applyFont="1" applyAlignment="1">
      <alignment horizontal="center"/>
    </xf>
    <xf numFmtId="0" fontId="23" fillId="0" borderId="0" xfId="8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</cellXfs>
  <cellStyles count="9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83274456-2C80-47D4-94A2-96B4E2089895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3"/>
  <sheetViews>
    <sheetView tabSelected="1" zoomScale="82" zoomScaleNormal="82" workbookViewId="0">
      <selection activeCell="C22" sqref="C22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7109375" style="77" customWidth="1"/>
    <col min="6" max="6" width="15.85546875" style="2" customWidth="1"/>
    <col min="7" max="7" width="31.57031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5" t="s">
        <v>61</v>
      </c>
      <c r="F1" s="88" t="s">
        <v>62</v>
      </c>
      <c r="G1" s="89"/>
      <c r="H1" s="92" t="s">
        <v>63</v>
      </c>
      <c r="I1" s="93"/>
      <c r="J1" s="93"/>
      <c r="K1" s="94"/>
      <c r="L1" s="95" t="s">
        <v>11</v>
      </c>
      <c r="M1" s="95" t="s">
        <v>64</v>
      </c>
    </row>
    <row r="2" spans="1:13" ht="45" x14ac:dyDescent="0.2">
      <c r="A2" s="3"/>
      <c r="B2" s="3" t="s">
        <v>1</v>
      </c>
      <c r="C2" s="20" t="s">
        <v>56</v>
      </c>
      <c r="E2" s="96"/>
      <c r="F2" s="90"/>
      <c r="G2" s="91"/>
      <c r="H2" s="60" t="s">
        <v>65</v>
      </c>
      <c r="I2" s="60" t="s">
        <v>66</v>
      </c>
      <c r="J2" s="60" t="s">
        <v>67</v>
      </c>
      <c r="K2" s="60" t="s">
        <v>68</v>
      </c>
      <c r="L2" s="96"/>
      <c r="M2" s="96"/>
    </row>
    <row r="3" spans="1:13" x14ac:dyDescent="0.25">
      <c r="A3" s="4"/>
      <c r="B3" s="4"/>
      <c r="C3" s="4"/>
      <c r="E3" s="61">
        <v>1</v>
      </c>
      <c r="F3" s="97">
        <v>2</v>
      </c>
      <c r="G3" s="98"/>
      <c r="H3" s="61">
        <v>3</v>
      </c>
      <c r="I3" s="61">
        <v>4</v>
      </c>
      <c r="J3" s="61">
        <v>5</v>
      </c>
      <c r="K3" s="61">
        <v>6</v>
      </c>
      <c r="L3" s="61">
        <v>7</v>
      </c>
      <c r="M3" s="61">
        <v>8</v>
      </c>
    </row>
    <row r="4" spans="1:13" x14ac:dyDescent="0.2">
      <c r="A4" s="3"/>
      <c r="B4" s="3"/>
      <c r="C4" s="3"/>
      <c r="E4" s="62" t="s">
        <v>69</v>
      </c>
      <c r="F4" s="81" t="s">
        <v>70</v>
      </c>
      <c r="G4" s="83"/>
      <c r="H4" s="63"/>
      <c r="I4" s="63"/>
      <c r="J4" s="63"/>
      <c r="K4" s="63"/>
      <c r="L4" s="63"/>
      <c r="M4" s="63"/>
    </row>
    <row r="5" spans="1:13" x14ac:dyDescent="0.2">
      <c r="A5" s="3"/>
      <c r="B5" s="3"/>
      <c r="C5" s="3"/>
      <c r="E5" s="64" t="s">
        <v>71</v>
      </c>
      <c r="F5" s="84" t="s">
        <v>72</v>
      </c>
      <c r="G5" s="85"/>
      <c r="H5" s="65">
        <v>0</v>
      </c>
      <c r="I5" s="66">
        <v>552.20000000000005</v>
      </c>
      <c r="J5" s="66">
        <v>1647</v>
      </c>
      <c r="K5" s="65">
        <v>26.6</v>
      </c>
      <c r="L5" s="65">
        <f>SUM(H5:K5)</f>
        <v>2225.7999999999997</v>
      </c>
      <c r="M5" s="67" t="s">
        <v>73</v>
      </c>
    </row>
    <row r="6" spans="1:13" ht="25.5" x14ac:dyDescent="0.2">
      <c r="A6" s="3"/>
      <c r="B6" s="5" t="s">
        <v>90</v>
      </c>
      <c r="C6" s="59">
        <f>C25</f>
        <v>3031.8294006000001</v>
      </c>
      <c r="E6" s="64" t="s">
        <v>74</v>
      </c>
      <c r="F6" s="84" t="s">
        <v>75</v>
      </c>
      <c r="G6" s="85"/>
      <c r="H6" s="66">
        <f>H5*1.2</f>
        <v>0</v>
      </c>
      <c r="I6" s="66">
        <f t="shared" ref="I6:K6" si="0">I5*1.2</f>
        <v>662.64</v>
      </c>
      <c r="J6" s="66">
        <f t="shared" si="0"/>
        <v>1976.3999999999999</v>
      </c>
      <c r="K6" s="66">
        <f t="shared" si="0"/>
        <v>31.92</v>
      </c>
      <c r="L6" s="66">
        <f>SUM(H6:K6)</f>
        <v>2670.96</v>
      </c>
      <c r="M6" s="67" t="s">
        <v>73</v>
      </c>
    </row>
    <row r="7" spans="1:13" x14ac:dyDescent="0.2">
      <c r="A7" s="3"/>
      <c r="B7" s="3"/>
      <c r="C7" s="3"/>
      <c r="E7" s="62" t="s">
        <v>91</v>
      </c>
      <c r="F7" s="81" t="s">
        <v>76</v>
      </c>
      <c r="G7" s="82"/>
      <c r="H7" s="82"/>
      <c r="I7" s="83"/>
      <c r="J7" s="63"/>
      <c r="K7" s="63"/>
      <c r="L7" s="63"/>
      <c r="M7" s="68"/>
    </row>
    <row r="8" spans="1:13" ht="18.75" x14ac:dyDescent="0.2">
      <c r="A8" s="4"/>
      <c r="B8" s="4"/>
      <c r="C8" s="4"/>
      <c r="E8" s="64" t="s">
        <v>92</v>
      </c>
      <c r="F8" s="84" t="s">
        <v>77</v>
      </c>
      <c r="G8" s="85"/>
      <c r="H8" s="66"/>
      <c r="I8" s="66"/>
      <c r="J8" s="66"/>
      <c r="K8" s="66"/>
      <c r="L8" s="69">
        <f>SUM(H8:K8)</f>
        <v>0</v>
      </c>
      <c r="M8" s="67" t="s">
        <v>73</v>
      </c>
    </row>
    <row r="9" spans="1:13" ht="18.75" x14ac:dyDescent="0.2">
      <c r="A9" s="3"/>
      <c r="B9" s="3"/>
      <c r="C9" s="3"/>
      <c r="E9" s="64" t="s">
        <v>93</v>
      </c>
      <c r="F9" s="84" t="s">
        <v>78</v>
      </c>
      <c r="G9" s="85"/>
      <c r="H9" s="66">
        <v>0</v>
      </c>
      <c r="I9" s="66">
        <v>552.20000000000005</v>
      </c>
      <c r="J9" s="66">
        <v>1647</v>
      </c>
      <c r="K9" s="66">
        <v>26.6</v>
      </c>
      <c r="L9" s="69">
        <v>2225.7999999999997</v>
      </c>
      <c r="M9" s="67" t="s">
        <v>73</v>
      </c>
    </row>
    <row r="10" spans="1:13" ht="18.75" x14ac:dyDescent="0.2">
      <c r="A10" s="3"/>
      <c r="B10" s="6" t="s">
        <v>43</v>
      </c>
      <c r="C10" s="3"/>
      <c r="E10" s="64" t="s">
        <v>94</v>
      </c>
      <c r="F10" s="84" t="s">
        <v>79</v>
      </c>
      <c r="G10" s="85"/>
      <c r="H10" s="66"/>
      <c r="I10" s="66"/>
      <c r="J10" s="66"/>
      <c r="K10" s="66"/>
      <c r="L10" s="70">
        <f t="shared" ref="L10:L12" si="1">SUM(H10:K10)</f>
        <v>0</v>
      </c>
      <c r="M10" s="67" t="s">
        <v>73</v>
      </c>
    </row>
    <row r="11" spans="1:13" ht="18.75" x14ac:dyDescent="0.2">
      <c r="A11" s="3"/>
      <c r="B11" s="3"/>
      <c r="C11" s="3"/>
      <c r="E11" s="64" t="s">
        <v>95</v>
      </c>
      <c r="F11" s="84" t="s">
        <v>80</v>
      </c>
      <c r="G11" s="85"/>
      <c r="H11" s="66"/>
      <c r="I11" s="66"/>
      <c r="J11" s="66"/>
      <c r="K11" s="66"/>
      <c r="L11" s="69">
        <f t="shared" si="1"/>
        <v>0</v>
      </c>
      <c r="M11" s="67" t="s">
        <v>73</v>
      </c>
    </row>
    <row r="12" spans="1:13" ht="18.75" x14ac:dyDescent="0.2">
      <c r="A12" s="7"/>
      <c r="B12" s="101" t="s">
        <v>57</v>
      </c>
      <c r="C12" s="101"/>
      <c r="E12" s="64" t="s">
        <v>96</v>
      </c>
      <c r="F12" s="84" t="s">
        <v>81</v>
      </c>
      <c r="G12" s="85"/>
      <c r="H12" s="66"/>
      <c r="I12" s="66"/>
      <c r="J12" s="66"/>
      <c r="K12" s="66"/>
      <c r="L12" s="69">
        <f t="shared" si="1"/>
        <v>0</v>
      </c>
      <c r="M12" s="67" t="s">
        <v>73</v>
      </c>
    </row>
    <row r="13" spans="1:13" ht="36.75" customHeight="1" x14ac:dyDescent="0.2">
      <c r="A13" s="3"/>
      <c r="B13" s="125" t="s">
        <v>89</v>
      </c>
      <c r="C13" s="125"/>
      <c r="E13" s="64"/>
      <c r="F13" s="86" t="s">
        <v>82</v>
      </c>
      <c r="G13" s="87"/>
      <c r="H13" s="71">
        <f>SUM(H8:H12)</f>
        <v>0</v>
      </c>
      <c r="I13" s="71">
        <f>SUM(I8:I12)</f>
        <v>552.20000000000005</v>
      </c>
      <c r="J13" s="71">
        <f>SUM(J8:J12)</f>
        <v>1647</v>
      </c>
      <c r="K13" s="71">
        <f>SUM(K8:K12)</f>
        <v>26.6</v>
      </c>
      <c r="L13" s="71">
        <f>SUM(L8:L12)</f>
        <v>2225.7999999999997</v>
      </c>
      <c r="M13" s="67" t="s">
        <v>73</v>
      </c>
    </row>
    <row r="14" spans="1:13" x14ac:dyDescent="0.2">
      <c r="A14" s="4"/>
      <c r="B14" s="100" t="s">
        <v>6</v>
      </c>
      <c r="C14" s="100"/>
      <c r="E14" s="62" t="s">
        <v>97</v>
      </c>
      <c r="F14" s="81" t="s">
        <v>83</v>
      </c>
      <c r="G14" s="82"/>
      <c r="H14" s="82"/>
      <c r="I14" s="82"/>
      <c r="J14" s="83"/>
      <c r="K14" s="63"/>
      <c r="L14" s="63"/>
      <c r="M14" s="68"/>
    </row>
    <row r="15" spans="1:13" x14ac:dyDescent="0.2">
      <c r="A15" s="3"/>
      <c r="B15" s="3"/>
      <c r="C15" s="3"/>
      <c r="E15" s="64" t="s">
        <v>98</v>
      </c>
      <c r="F15" s="79" t="s">
        <v>77</v>
      </c>
      <c r="G15" s="79"/>
      <c r="H15" s="66">
        <f>H8*$M$15/100</f>
        <v>0</v>
      </c>
      <c r="I15" s="66">
        <f t="shared" ref="I15:L15" si="2">I8*$M$15/100</f>
        <v>0</v>
      </c>
      <c r="J15" s="66">
        <f t="shared" si="2"/>
        <v>0</v>
      </c>
      <c r="K15" s="66">
        <f t="shared" si="2"/>
        <v>0</v>
      </c>
      <c r="L15" s="66">
        <f t="shared" si="2"/>
        <v>0</v>
      </c>
      <c r="M15" s="72">
        <v>107.8</v>
      </c>
    </row>
    <row r="16" spans="1:13" ht="15.75" x14ac:dyDescent="0.2">
      <c r="A16" s="3"/>
      <c r="B16" s="3"/>
      <c r="C16" s="3"/>
      <c r="D16" s="12"/>
      <c r="E16" s="64" t="s">
        <v>99</v>
      </c>
      <c r="F16" s="79" t="s">
        <v>78</v>
      </c>
      <c r="G16" s="79"/>
      <c r="H16" s="66">
        <f>H9*$M$15/100*$M$16/100</f>
        <v>0</v>
      </c>
      <c r="I16" s="66">
        <f t="shared" ref="I16:L16" si="3">I9*$M$15/100*$M$16/100</f>
        <v>626.82099479999999</v>
      </c>
      <c r="J16" s="66">
        <f t="shared" si="3"/>
        <v>1869.5656979999999</v>
      </c>
      <c r="K16" s="66">
        <f t="shared" si="3"/>
        <v>30.194564400000001</v>
      </c>
      <c r="L16" s="66">
        <f t="shared" si="3"/>
        <v>2526.5812571999995</v>
      </c>
      <c r="M16" s="72">
        <v>105.3</v>
      </c>
    </row>
    <row r="17" spans="1:13" ht="28.5" x14ac:dyDescent="0.2">
      <c r="A17" s="8" t="s">
        <v>7</v>
      </c>
      <c r="B17" s="11" t="s">
        <v>33</v>
      </c>
      <c r="C17" s="14" t="s">
        <v>34</v>
      </c>
      <c r="D17" s="12"/>
      <c r="E17" s="64" t="s">
        <v>100</v>
      </c>
      <c r="F17" s="79" t="s">
        <v>79</v>
      </c>
      <c r="G17" s="79"/>
      <c r="H17" s="66">
        <f>H10*$M$15/100*$M$16/100*$M$17/100</f>
        <v>0</v>
      </c>
      <c r="I17" s="66">
        <f t="shared" ref="I17:L17" si="4">I10*$M$15/100*$M$16/100*$M$17/100</f>
        <v>0</v>
      </c>
      <c r="J17" s="66">
        <f t="shared" si="4"/>
        <v>0</v>
      </c>
      <c r="K17" s="66">
        <f t="shared" si="4"/>
        <v>0</v>
      </c>
      <c r="L17" s="66">
        <f t="shared" si="4"/>
        <v>0</v>
      </c>
      <c r="M17" s="72">
        <v>104.4</v>
      </c>
    </row>
    <row r="18" spans="1:13" ht="15.75" x14ac:dyDescent="0.2">
      <c r="A18" s="8">
        <v>1</v>
      </c>
      <c r="B18" s="11">
        <v>2</v>
      </c>
      <c r="C18" s="15">
        <v>3</v>
      </c>
      <c r="D18" s="12"/>
      <c r="E18" s="64" t="s">
        <v>101</v>
      </c>
      <c r="F18" s="79" t="s">
        <v>80</v>
      </c>
      <c r="G18" s="79"/>
      <c r="H18" s="66">
        <f>H11*$M$15/100*$M$16/100*$M$17/100*$M$18/100</f>
        <v>0</v>
      </c>
      <c r="I18" s="66">
        <f t="shared" ref="I18:L18" si="5">I11*$M$15/100*$M$16/100*$M$17/100*$M$18/100</f>
        <v>0</v>
      </c>
      <c r="J18" s="66">
        <f t="shared" si="5"/>
        <v>0</v>
      </c>
      <c r="K18" s="66">
        <f t="shared" si="5"/>
        <v>0</v>
      </c>
      <c r="L18" s="66">
        <f t="shared" si="5"/>
        <v>0</v>
      </c>
      <c r="M18" s="72">
        <v>104.4</v>
      </c>
    </row>
    <row r="19" spans="1:13" x14ac:dyDescent="0.2">
      <c r="A19" s="9">
        <v>1</v>
      </c>
      <c r="B19" s="13" t="s">
        <v>35</v>
      </c>
      <c r="C19" s="16">
        <v>2225.8000000000002</v>
      </c>
      <c r="D19" s="21"/>
      <c r="E19" s="64" t="s">
        <v>102</v>
      </c>
      <c r="F19" s="79" t="s">
        <v>81</v>
      </c>
      <c r="G19" s="79"/>
      <c r="H19" s="66">
        <f>H12*$M$15/100*$M$16/100*$M$17/100*$M$18/100*$M$19/100</f>
        <v>0</v>
      </c>
      <c r="I19" s="66">
        <f t="shared" ref="I19:L19" si="6">I12*$M$15/100*$M$16/100*$M$17/100*$M$18/100*$M$19/100</f>
        <v>0</v>
      </c>
      <c r="J19" s="66">
        <f t="shared" si="6"/>
        <v>0</v>
      </c>
      <c r="K19" s="66">
        <f t="shared" si="6"/>
        <v>0</v>
      </c>
      <c r="L19" s="66">
        <f t="shared" si="6"/>
        <v>0</v>
      </c>
      <c r="M19" s="72">
        <v>104.4</v>
      </c>
    </row>
    <row r="20" spans="1:13" x14ac:dyDescent="0.2">
      <c r="A20" s="9">
        <v>1.1000000000000001</v>
      </c>
      <c r="B20" s="13" t="s">
        <v>36</v>
      </c>
      <c r="C20" s="17">
        <v>552.20000000000005</v>
      </c>
      <c r="D20" s="22"/>
      <c r="E20" s="73"/>
      <c r="F20" s="80" t="s">
        <v>82</v>
      </c>
      <c r="G20" s="80"/>
      <c r="H20" s="71">
        <f>SUM(H15:H19)</f>
        <v>0</v>
      </c>
      <c r="I20" s="71">
        <f t="shared" ref="I20:K20" si="7">SUM(I15:I19)</f>
        <v>626.82099479999999</v>
      </c>
      <c r="J20" s="71">
        <f t="shared" si="7"/>
        <v>1869.5656979999999</v>
      </c>
      <c r="K20" s="71">
        <f t="shared" si="7"/>
        <v>30.194564400000001</v>
      </c>
      <c r="L20" s="71">
        <f>SUM(L15:L19)</f>
        <v>2526.5812571999995</v>
      </c>
      <c r="M20" s="74"/>
    </row>
    <row r="21" spans="1:13" x14ac:dyDescent="0.2">
      <c r="A21" s="9">
        <v>1.2</v>
      </c>
      <c r="B21" s="13" t="s">
        <v>37</v>
      </c>
      <c r="C21" s="18">
        <v>1647</v>
      </c>
      <c r="D21" s="22"/>
      <c r="E21" s="62" t="s">
        <v>103</v>
      </c>
      <c r="F21" s="81" t="s">
        <v>86</v>
      </c>
      <c r="G21" s="82"/>
      <c r="H21" s="82"/>
      <c r="I21" s="82"/>
      <c r="J21" s="83"/>
      <c r="K21" s="66"/>
      <c r="L21" s="66"/>
      <c r="M21" s="74"/>
    </row>
    <row r="22" spans="1:13" x14ac:dyDescent="0.2">
      <c r="A22" s="9">
        <v>1.3</v>
      </c>
      <c r="B22" s="13" t="s">
        <v>38</v>
      </c>
      <c r="C22" s="18">
        <v>26.6</v>
      </c>
      <c r="D22" s="22"/>
      <c r="E22" s="64" t="s">
        <v>104</v>
      </c>
      <c r="F22" s="79" t="s">
        <v>77</v>
      </c>
      <c r="G22" s="79"/>
      <c r="H22" s="66">
        <f>H8*$M$22/100*1.2</f>
        <v>0</v>
      </c>
      <c r="I22" s="66">
        <f t="shared" ref="I22:K22" si="8">I8*$M$22/100*1.2</f>
        <v>0</v>
      </c>
      <c r="J22" s="66">
        <f t="shared" si="8"/>
        <v>0</v>
      </c>
      <c r="K22" s="66">
        <f t="shared" si="8"/>
        <v>0</v>
      </c>
      <c r="L22" s="66">
        <f>SUM(H22:K22)</f>
        <v>0</v>
      </c>
      <c r="M22" s="72">
        <v>107.8</v>
      </c>
    </row>
    <row r="23" spans="1:13" x14ac:dyDescent="0.2">
      <c r="A23" s="9">
        <v>2</v>
      </c>
      <c r="B23" s="13" t="s">
        <v>39</v>
      </c>
      <c r="C23" s="18">
        <v>2670.9</v>
      </c>
      <c r="E23" s="64" t="s">
        <v>105</v>
      </c>
      <c r="F23" s="79" t="s">
        <v>78</v>
      </c>
      <c r="G23" s="79"/>
      <c r="H23" s="66">
        <f>H9*$M$22/100*$M$23/100*1.2</f>
        <v>0</v>
      </c>
      <c r="I23" s="66">
        <f>I9*$M$22/100*$M$23/100*1.2</f>
        <v>752.18519375999995</v>
      </c>
      <c r="J23" s="66">
        <f t="shared" ref="J23:K23" si="9">J9*$M$22/100*$M$23/100*1.2</f>
        <v>2243.4788375999997</v>
      </c>
      <c r="K23" s="66">
        <f t="shared" si="9"/>
        <v>36.233477280000002</v>
      </c>
      <c r="L23" s="66">
        <f t="shared" ref="L23:L26" si="10">SUM(H23:K23)</f>
        <v>3031.8975086399996</v>
      </c>
      <c r="M23" s="72">
        <v>105.3</v>
      </c>
    </row>
    <row r="24" spans="1:13" x14ac:dyDescent="0.2">
      <c r="A24" s="9">
        <v>2.1</v>
      </c>
      <c r="B24" s="13" t="s">
        <v>40</v>
      </c>
      <c r="C24" s="18">
        <v>445.1</v>
      </c>
      <c r="E24" s="64" t="s">
        <v>106</v>
      </c>
      <c r="F24" s="79" t="s">
        <v>79</v>
      </c>
      <c r="G24" s="79"/>
      <c r="H24" s="66">
        <f>H10*$M$22/100*$M$23/100*$M$24/100*1.2</f>
        <v>0</v>
      </c>
      <c r="I24" s="66">
        <f t="shared" ref="I24:K24" si="11">I10*$M$22/100*$M$23/100*$M$24/100*1.2</f>
        <v>0</v>
      </c>
      <c r="J24" s="66">
        <f t="shared" si="11"/>
        <v>0</v>
      </c>
      <c r="K24" s="66">
        <f t="shared" si="11"/>
        <v>0</v>
      </c>
      <c r="L24" s="66">
        <f t="shared" si="10"/>
        <v>0</v>
      </c>
      <c r="M24" s="72">
        <v>104.4</v>
      </c>
    </row>
    <row r="25" spans="1:13" ht="24" x14ac:dyDescent="0.2">
      <c r="A25" s="9">
        <v>3</v>
      </c>
      <c r="B25" s="13" t="s">
        <v>41</v>
      </c>
      <c r="C25" s="19">
        <v>3031.8294006000001</v>
      </c>
      <c r="D25" s="22">
        <f>C25/1.2</f>
        <v>2526.5245005000002</v>
      </c>
      <c r="E25" s="64" t="s">
        <v>107</v>
      </c>
      <c r="F25" s="79" t="s">
        <v>80</v>
      </c>
      <c r="G25" s="79"/>
      <c r="H25" s="66">
        <f>H11*$M$22/100*$M$23/100*$M$24/100*$M$25/100*1.2</f>
        <v>0</v>
      </c>
      <c r="I25" s="66">
        <f t="shared" ref="I25:K25" si="12">I11*$M$22/100*$M$23/100*$M$24/100*$M$25/100*1.2</f>
        <v>0</v>
      </c>
      <c r="J25" s="66">
        <f t="shared" si="12"/>
        <v>0</v>
      </c>
      <c r="K25" s="66">
        <f t="shared" si="12"/>
        <v>0</v>
      </c>
      <c r="L25" s="66">
        <f t="shared" si="10"/>
        <v>0</v>
      </c>
      <c r="M25" s="72">
        <v>104.4</v>
      </c>
    </row>
    <row r="26" spans="1:13" x14ac:dyDescent="0.2">
      <c r="A26" s="3"/>
      <c r="C26" s="3"/>
      <c r="E26" s="64" t="s">
        <v>108</v>
      </c>
      <c r="F26" s="79" t="s">
        <v>81</v>
      </c>
      <c r="G26" s="79"/>
      <c r="H26" s="66">
        <f>H12*$M$22/100*$M$23/100*$M$24/100*$M$25/100*$M$26/100*1.2</f>
        <v>0</v>
      </c>
      <c r="I26" s="66">
        <f t="shared" ref="I26:K26" si="13">I12*$M$22/100*$M$23/100*$M$24/100*$M$25/100*$M$26/100*1.2</f>
        <v>0</v>
      </c>
      <c r="J26" s="66">
        <f t="shared" si="13"/>
        <v>0</v>
      </c>
      <c r="K26" s="66">
        <f t="shared" si="13"/>
        <v>0</v>
      </c>
      <c r="L26" s="66">
        <f t="shared" si="10"/>
        <v>0</v>
      </c>
      <c r="M26" s="72">
        <v>104.4</v>
      </c>
    </row>
    <row r="27" spans="1:13" ht="25.5" customHeight="1" x14ac:dyDescent="0.2">
      <c r="A27" s="99" t="s">
        <v>42</v>
      </c>
      <c r="B27" s="99"/>
      <c r="C27" s="99"/>
      <c r="E27" s="64"/>
      <c r="F27" s="80" t="s">
        <v>82</v>
      </c>
      <c r="G27" s="80"/>
      <c r="H27" s="71">
        <f>SUM(H22:H26)</f>
        <v>0</v>
      </c>
      <c r="I27" s="71">
        <f t="shared" ref="I27:K27" si="14">SUM(I22:I26)</f>
        <v>752.18519375999995</v>
      </c>
      <c r="J27" s="71">
        <f t="shared" si="14"/>
        <v>2243.4788375999997</v>
      </c>
      <c r="K27" s="71">
        <f t="shared" si="14"/>
        <v>36.233477280000002</v>
      </c>
      <c r="L27" s="71">
        <f>SUM(L22:L26)</f>
        <v>3031.8975086399996</v>
      </c>
      <c r="M27" s="74"/>
    </row>
    <row r="28" spans="1:13" x14ac:dyDescent="0.2">
      <c r="E28" s="75" t="s">
        <v>84</v>
      </c>
      <c r="F28" s="78" t="s">
        <v>87</v>
      </c>
      <c r="G28" s="78"/>
      <c r="H28" s="76">
        <f>H20</f>
        <v>0</v>
      </c>
      <c r="I28" s="76">
        <f t="shared" ref="I28" si="15">I20</f>
        <v>626.82099479999999</v>
      </c>
      <c r="J28" s="76">
        <f>J20</f>
        <v>1869.5656979999999</v>
      </c>
      <c r="K28" s="76">
        <f>K20</f>
        <v>30.194564400000001</v>
      </c>
      <c r="L28" s="76">
        <f>L20</f>
        <v>2526.5812571999995</v>
      </c>
      <c r="M28" s="67" t="s">
        <v>73</v>
      </c>
    </row>
    <row r="29" spans="1:13" x14ac:dyDescent="0.2">
      <c r="E29" s="75" t="s">
        <v>85</v>
      </c>
      <c r="F29" s="78" t="s">
        <v>88</v>
      </c>
      <c r="G29" s="78"/>
      <c r="H29" s="76">
        <f>H27</f>
        <v>0</v>
      </c>
      <c r="I29" s="76">
        <f t="shared" ref="I29:K29" si="16">I27</f>
        <v>752.18519375999995</v>
      </c>
      <c r="J29" s="76">
        <f t="shared" si="16"/>
        <v>2243.4788375999997</v>
      </c>
      <c r="K29" s="76">
        <f t="shared" si="16"/>
        <v>36.233477280000002</v>
      </c>
      <c r="L29" s="76">
        <f>SUM(H29:K29)</f>
        <v>3031.8975086399996</v>
      </c>
      <c r="M29" s="67" t="s">
        <v>73</v>
      </c>
    </row>
    <row r="30" spans="1:13" ht="15" customHeight="1" x14ac:dyDescent="0.25"/>
    <row r="31" spans="1:13" x14ac:dyDescent="0.25">
      <c r="C31" s="10"/>
    </row>
    <row r="34" ht="15" customHeight="1" x14ac:dyDescent="0.25"/>
    <row r="35" ht="15" customHeight="1" x14ac:dyDescent="0.25"/>
    <row r="36" ht="14.25" customHeight="1" x14ac:dyDescent="0.25"/>
    <row r="38" ht="14.25" customHeight="1" x14ac:dyDescent="0.25"/>
    <row r="40" ht="14.25" customHeight="1" x14ac:dyDescent="0.25"/>
    <row r="42" ht="14.2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3" ht="14.25" customHeight="1" x14ac:dyDescent="0.25"/>
  </sheetData>
  <mergeCells count="36">
    <mergeCell ref="A27:C27"/>
    <mergeCell ref="B14:C14"/>
    <mergeCell ref="B12:C12"/>
    <mergeCell ref="B13:C13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AFC0D-53A1-4C44-B78C-D1477FFEE1F8}">
  <sheetPr>
    <pageSetUpPr fitToPage="1"/>
  </sheetPr>
  <dimension ref="A1:W43"/>
  <sheetViews>
    <sheetView workbookViewId="0">
      <selection activeCell="A24" sqref="A24:H24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s="26" customFormat="1" ht="15" x14ac:dyDescent="0.25">
      <c r="H1" s="57" t="s">
        <v>0</v>
      </c>
    </row>
    <row r="2" spans="1:20" s="26" customFormat="1" ht="15" x14ac:dyDescent="0.25">
      <c r="A2" s="47"/>
      <c r="B2" s="47"/>
      <c r="C2" s="46"/>
      <c r="D2" s="46"/>
      <c r="E2" s="46"/>
      <c r="F2" s="46"/>
      <c r="G2" s="46"/>
      <c r="H2" s="57"/>
    </row>
    <row r="3" spans="1:20" s="26" customFormat="1" ht="15" x14ac:dyDescent="0.25">
      <c r="A3" s="47"/>
      <c r="B3" s="47"/>
      <c r="C3" s="46"/>
      <c r="D3" s="46"/>
      <c r="E3" s="46"/>
      <c r="F3" s="46"/>
      <c r="G3" s="46"/>
      <c r="H3" s="57"/>
    </row>
    <row r="4" spans="1:20" s="26" customFormat="1" ht="15" x14ac:dyDescent="0.25">
      <c r="A4" s="47"/>
      <c r="B4" s="47" t="s">
        <v>1</v>
      </c>
      <c r="C4" s="121" t="s">
        <v>47</v>
      </c>
      <c r="D4" s="121"/>
      <c r="E4" s="121"/>
      <c r="F4" s="121"/>
      <c r="G4" s="121"/>
      <c r="H4" s="46"/>
      <c r="J4" s="53" t="s">
        <v>2</v>
      </c>
      <c r="K4" s="53" t="s">
        <v>3</v>
      </c>
      <c r="L4" s="53" t="s">
        <v>3</v>
      </c>
      <c r="M4" s="53" t="s">
        <v>3</v>
      </c>
      <c r="N4" s="53" t="s">
        <v>3</v>
      </c>
    </row>
    <row r="5" spans="1:20" s="26" customFormat="1" ht="10.5" customHeight="1" x14ac:dyDescent="0.25">
      <c r="A5" s="47"/>
      <c r="B5" s="47"/>
      <c r="C5" s="122" t="s">
        <v>4</v>
      </c>
      <c r="D5" s="122"/>
      <c r="E5" s="122"/>
      <c r="F5" s="122"/>
      <c r="G5" s="122"/>
      <c r="H5" s="46"/>
    </row>
    <row r="6" spans="1:20" s="26" customFormat="1" ht="17.25" customHeight="1" x14ac:dyDescent="0.25">
      <c r="A6" s="47"/>
      <c r="B6" s="46" t="s">
        <v>46</v>
      </c>
      <c r="C6" s="45"/>
      <c r="D6" s="45"/>
      <c r="E6" s="45"/>
      <c r="F6" s="45"/>
      <c r="G6" s="45"/>
      <c r="H6" s="46"/>
    </row>
    <row r="7" spans="1:20" s="26" customFormat="1" ht="17.25" customHeight="1" x14ac:dyDescent="0.25">
      <c r="A7" s="47"/>
      <c r="B7" s="47"/>
      <c r="C7" s="45"/>
      <c r="D7" s="45"/>
      <c r="E7" s="45"/>
      <c r="F7" s="45"/>
      <c r="G7" s="45"/>
      <c r="H7" s="46"/>
    </row>
    <row r="8" spans="1:20" s="26" customFormat="1" ht="17.25" customHeight="1" x14ac:dyDescent="0.25">
      <c r="A8" s="47"/>
      <c r="B8" s="58" t="s">
        <v>55</v>
      </c>
      <c r="C8" s="45"/>
      <c r="D8" s="45"/>
      <c r="E8" s="45"/>
      <c r="F8" s="45"/>
      <c r="G8" s="45"/>
      <c r="H8" s="46"/>
    </row>
    <row r="9" spans="1:20" s="26" customFormat="1" ht="17.25" customHeight="1" x14ac:dyDescent="0.25">
      <c r="A9" s="47"/>
      <c r="B9" s="25" t="s">
        <v>54</v>
      </c>
      <c r="D9" s="57"/>
      <c r="E9" s="45"/>
      <c r="F9" s="45"/>
      <c r="G9" s="45"/>
      <c r="H9" s="46"/>
    </row>
    <row r="10" spans="1:20" s="26" customFormat="1" ht="17.25" customHeight="1" x14ac:dyDescent="0.25">
      <c r="A10" s="47"/>
      <c r="B10" s="47"/>
      <c r="C10" s="123"/>
      <c r="D10" s="123"/>
      <c r="E10" s="123"/>
      <c r="F10" s="123"/>
      <c r="G10" s="123"/>
      <c r="H10" s="46"/>
    </row>
    <row r="11" spans="1:20" s="26" customFormat="1" ht="11.25" customHeight="1" x14ac:dyDescent="0.25">
      <c r="A11" s="56"/>
      <c r="B11" s="56"/>
      <c r="C11" s="122" t="s">
        <v>5</v>
      </c>
      <c r="D11" s="122"/>
      <c r="E11" s="122"/>
      <c r="F11" s="122"/>
      <c r="G11" s="122"/>
      <c r="H11" s="55"/>
    </row>
    <row r="12" spans="1:20" s="26" customFormat="1" ht="11.25" customHeight="1" x14ac:dyDescent="0.25">
      <c r="A12" s="56"/>
      <c r="B12" s="56"/>
      <c r="C12" s="45"/>
      <c r="D12" s="45"/>
      <c r="E12" s="45"/>
      <c r="F12" s="45"/>
      <c r="G12" s="45"/>
      <c r="H12" s="55"/>
    </row>
    <row r="13" spans="1:20" s="26" customFormat="1" ht="18" x14ac:dyDescent="0.25">
      <c r="A13" s="56"/>
      <c r="B13" s="124" t="s">
        <v>59</v>
      </c>
      <c r="C13" s="124"/>
      <c r="D13" s="124"/>
      <c r="E13" s="124"/>
      <c r="F13" s="124"/>
      <c r="G13" s="124"/>
      <c r="H13" s="55"/>
    </row>
    <row r="14" spans="1:20" s="26" customFormat="1" ht="11.25" customHeight="1" x14ac:dyDescent="0.25">
      <c r="A14" s="56"/>
      <c r="B14" s="56"/>
      <c r="C14" s="45"/>
      <c r="D14" s="45"/>
      <c r="E14" s="45"/>
      <c r="F14" s="45"/>
      <c r="G14" s="45"/>
      <c r="H14" s="55"/>
    </row>
    <row r="15" spans="1:20" s="26" customFormat="1" ht="31.15" customHeight="1" x14ac:dyDescent="0.25">
      <c r="A15" s="54"/>
      <c r="B15" s="120" t="s">
        <v>89</v>
      </c>
      <c r="C15" s="120"/>
      <c r="D15" s="120"/>
      <c r="E15" s="120"/>
      <c r="F15" s="120"/>
      <c r="G15" s="120"/>
      <c r="H15" s="53"/>
      <c r="O15" s="53" t="s">
        <v>53</v>
      </c>
      <c r="P15" s="53" t="s">
        <v>3</v>
      </c>
      <c r="Q15" s="53" t="s">
        <v>3</v>
      </c>
      <c r="R15" s="53" t="s">
        <v>3</v>
      </c>
      <c r="S15" s="53" t="s">
        <v>3</v>
      </c>
      <c r="T15" s="53" t="s">
        <v>3</v>
      </c>
    </row>
    <row r="16" spans="1:20" s="26" customFormat="1" ht="13.5" customHeight="1" x14ac:dyDescent="0.25">
      <c r="A16" s="52"/>
      <c r="B16" s="114" t="s">
        <v>6</v>
      </c>
      <c r="C16" s="114"/>
      <c r="D16" s="114"/>
      <c r="E16" s="114"/>
      <c r="F16" s="114"/>
      <c r="G16" s="114"/>
      <c r="H16" s="51"/>
    </row>
    <row r="17" spans="1:23" s="26" customFormat="1" ht="9.75" customHeight="1" x14ac:dyDescent="0.25">
      <c r="A17" s="47"/>
      <c r="B17" s="47"/>
      <c r="C17" s="46"/>
      <c r="D17" s="50"/>
      <c r="E17" s="50"/>
      <c r="F17" s="50"/>
      <c r="G17" s="49"/>
      <c r="H17" s="49"/>
    </row>
    <row r="18" spans="1:23" s="26" customFormat="1" ht="15" x14ac:dyDescent="0.25">
      <c r="A18" s="48"/>
      <c r="B18" s="115" t="s">
        <v>58</v>
      </c>
      <c r="C18" s="115"/>
      <c r="D18" s="115"/>
      <c r="E18" s="115"/>
      <c r="F18" s="115"/>
      <c r="G18" s="115"/>
      <c r="H18" s="45"/>
    </row>
    <row r="19" spans="1:23" s="26" customFormat="1" ht="9.75" customHeight="1" x14ac:dyDescent="0.25">
      <c r="A19" s="47"/>
      <c r="B19" s="47"/>
      <c r="C19" s="46"/>
      <c r="D19" s="45"/>
      <c r="E19" s="45"/>
      <c r="F19" s="45"/>
      <c r="G19" s="45"/>
      <c r="H19" s="45"/>
    </row>
    <row r="20" spans="1:23" s="26" customFormat="1" ht="16.5" customHeight="1" x14ac:dyDescent="0.25">
      <c r="A20" s="116" t="s">
        <v>7</v>
      </c>
      <c r="B20" s="116" t="s">
        <v>8</v>
      </c>
      <c r="C20" s="110" t="s">
        <v>9</v>
      </c>
      <c r="D20" s="109" t="s">
        <v>10</v>
      </c>
      <c r="E20" s="109"/>
      <c r="F20" s="109"/>
      <c r="G20" s="109"/>
      <c r="H20" s="109" t="s">
        <v>11</v>
      </c>
    </row>
    <row r="21" spans="1:23" s="26" customFormat="1" ht="50.25" customHeight="1" x14ac:dyDescent="0.25">
      <c r="A21" s="117"/>
      <c r="B21" s="117"/>
      <c r="C21" s="119"/>
      <c r="D21" s="110" t="s">
        <v>12</v>
      </c>
      <c r="E21" s="110" t="s">
        <v>13</v>
      </c>
      <c r="F21" s="110" t="s">
        <v>14</v>
      </c>
      <c r="G21" s="112" t="s">
        <v>15</v>
      </c>
      <c r="H21" s="109"/>
    </row>
    <row r="22" spans="1:23" s="26" customFormat="1" ht="3.75" customHeight="1" x14ac:dyDescent="0.25">
      <c r="A22" s="118"/>
      <c r="B22" s="118"/>
      <c r="C22" s="111"/>
      <c r="D22" s="111"/>
      <c r="E22" s="111"/>
      <c r="F22" s="111"/>
      <c r="G22" s="113"/>
      <c r="H22" s="109"/>
    </row>
    <row r="23" spans="1:23" s="26" customFormat="1" ht="15" x14ac:dyDescent="0.25">
      <c r="A23" s="39">
        <v>1</v>
      </c>
      <c r="B23" s="39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</row>
    <row r="24" spans="1:23" s="26" customFormat="1" ht="15" x14ac:dyDescent="0.25">
      <c r="A24" s="106" t="s">
        <v>16</v>
      </c>
      <c r="B24" s="107"/>
      <c r="C24" s="107"/>
      <c r="D24" s="107"/>
      <c r="E24" s="107"/>
      <c r="F24" s="107"/>
      <c r="G24" s="107"/>
      <c r="H24" s="108"/>
      <c r="U24" s="29" t="s">
        <v>16</v>
      </c>
    </row>
    <row r="25" spans="1:23" s="26" customFormat="1" ht="15" x14ac:dyDescent="0.25">
      <c r="A25" s="39" t="s">
        <v>17</v>
      </c>
      <c r="B25" s="38" t="s">
        <v>52</v>
      </c>
      <c r="C25" s="37" t="s">
        <v>60</v>
      </c>
      <c r="D25" s="35">
        <v>552.20000000000005</v>
      </c>
      <c r="E25" s="36"/>
      <c r="F25" s="43">
        <v>1647</v>
      </c>
      <c r="G25" s="36"/>
      <c r="H25" s="42">
        <v>2199.1999999999998</v>
      </c>
      <c r="U25" s="29"/>
    </row>
    <row r="26" spans="1:23" s="26" customFormat="1" ht="23.25" x14ac:dyDescent="0.25">
      <c r="A26" s="34"/>
      <c r="B26" s="102" t="s">
        <v>18</v>
      </c>
      <c r="C26" s="103"/>
      <c r="D26" s="33">
        <v>552.20000000000005</v>
      </c>
      <c r="E26" s="32"/>
      <c r="F26" s="40">
        <v>1647</v>
      </c>
      <c r="G26" s="41"/>
      <c r="H26" s="30">
        <v>2199.1999999999998</v>
      </c>
      <c r="U26" s="29"/>
      <c r="V26" s="28" t="s">
        <v>18</v>
      </c>
    </row>
    <row r="27" spans="1:23" s="26" customFormat="1" ht="15" x14ac:dyDescent="0.25">
      <c r="A27" s="106" t="s">
        <v>19</v>
      </c>
      <c r="B27" s="107"/>
      <c r="C27" s="107"/>
      <c r="D27" s="107"/>
      <c r="E27" s="107"/>
      <c r="F27" s="107"/>
      <c r="G27" s="107"/>
      <c r="H27" s="108"/>
      <c r="U27" s="29" t="s">
        <v>19</v>
      </c>
      <c r="V27" s="28"/>
    </row>
    <row r="28" spans="1:23" s="26" customFormat="1" ht="15" x14ac:dyDescent="0.25">
      <c r="A28" s="34"/>
      <c r="B28" s="104" t="s">
        <v>20</v>
      </c>
      <c r="C28" s="105"/>
      <c r="D28" s="33">
        <v>552.20000000000005</v>
      </c>
      <c r="E28" s="32"/>
      <c r="F28" s="40">
        <v>1647</v>
      </c>
      <c r="G28" s="41"/>
      <c r="H28" s="30">
        <v>2199.1999999999998</v>
      </c>
      <c r="U28" s="29"/>
      <c r="V28" s="28"/>
      <c r="W28" s="27" t="s">
        <v>20</v>
      </c>
    </row>
    <row r="29" spans="1:23" s="26" customFormat="1" ht="15" x14ac:dyDescent="0.25">
      <c r="A29" s="106" t="s">
        <v>21</v>
      </c>
      <c r="B29" s="107"/>
      <c r="C29" s="107"/>
      <c r="D29" s="107"/>
      <c r="E29" s="107"/>
      <c r="F29" s="107"/>
      <c r="G29" s="107"/>
      <c r="H29" s="108"/>
      <c r="U29" s="29" t="s">
        <v>21</v>
      </c>
      <c r="V29" s="28"/>
      <c r="W29" s="27"/>
    </row>
    <row r="30" spans="1:23" s="26" customFormat="1" ht="15" x14ac:dyDescent="0.25">
      <c r="A30" s="34"/>
      <c r="B30" s="104" t="s">
        <v>22</v>
      </c>
      <c r="C30" s="105"/>
      <c r="D30" s="33">
        <v>552.20000000000005</v>
      </c>
      <c r="E30" s="32"/>
      <c r="F30" s="40">
        <v>1647</v>
      </c>
      <c r="G30" s="41"/>
      <c r="H30" s="30">
        <v>2199.1999999999998</v>
      </c>
      <c r="U30" s="29"/>
      <c r="V30" s="28"/>
      <c r="W30" s="27" t="s">
        <v>22</v>
      </c>
    </row>
    <row r="31" spans="1:23" s="26" customFormat="1" ht="15" x14ac:dyDescent="0.25">
      <c r="A31" s="106" t="s">
        <v>23</v>
      </c>
      <c r="B31" s="107"/>
      <c r="C31" s="107"/>
      <c r="D31" s="107"/>
      <c r="E31" s="107"/>
      <c r="F31" s="107"/>
      <c r="G31" s="107"/>
      <c r="H31" s="108"/>
      <c r="U31" s="29" t="s">
        <v>23</v>
      </c>
      <c r="V31" s="28"/>
      <c r="W31" s="27"/>
    </row>
    <row r="32" spans="1:23" s="26" customFormat="1" ht="15" x14ac:dyDescent="0.25">
      <c r="A32" s="39" t="s">
        <v>45</v>
      </c>
      <c r="B32" s="38"/>
      <c r="C32" s="37" t="s">
        <v>51</v>
      </c>
      <c r="D32" s="36"/>
      <c r="E32" s="36"/>
      <c r="F32" s="36"/>
      <c r="G32" s="35">
        <v>26.6</v>
      </c>
      <c r="H32" s="35">
        <v>26.6</v>
      </c>
      <c r="U32" s="29"/>
      <c r="V32" s="28"/>
      <c r="W32" s="27"/>
    </row>
    <row r="33" spans="1:23" s="26" customFormat="1" ht="15" x14ac:dyDescent="0.25">
      <c r="A33" s="34"/>
      <c r="B33" s="102" t="s">
        <v>24</v>
      </c>
      <c r="C33" s="103"/>
      <c r="D33" s="32"/>
      <c r="E33" s="32"/>
      <c r="F33" s="41"/>
      <c r="G33" s="31">
        <v>26.6</v>
      </c>
      <c r="H33" s="31">
        <v>26.6</v>
      </c>
      <c r="U33" s="29"/>
      <c r="V33" s="28" t="s">
        <v>24</v>
      </c>
      <c r="W33" s="27"/>
    </row>
    <row r="34" spans="1:23" s="26" customFormat="1" ht="15" x14ac:dyDescent="0.25">
      <c r="A34" s="34"/>
      <c r="B34" s="104" t="s">
        <v>25</v>
      </c>
      <c r="C34" s="105"/>
      <c r="D34" s="33">
        <v>552.20000000000005</v>
      </c>
      <c r="E34" s="32"/>
      <c r="F34" s="40">
        <v>1647</v>
      </c>
      <c r="G34" s="31">
        <v>26.6</v>
      </c>
      <c r="H34" s="30">
        <v>2225.8000000000002</v>
      </c>
      <c r="U34" s="29"/>
      <c r="V34" s="28"/>
      <c r="W34" s="27" t="s">
        <v>25</v>
      </c>
    </row>
    <row r="35" spans="1:23" s="26" customFormat="1" ht="48.75" x14ac:dyDescent="0.25">
      <c r="A35" s="106" t="s">
        <v>26</v>
      </c>
      <c r="B35" s="107"/>
      <c r="C35" s="107"/>
      <c r="D35" s="107"/>
      <c r="E35" s="107"/>
      <c r="F35" s="107"/>
      <c r="G35" s="107"/>
      <c r="H35" s="108"/>
      <c r="U35" s="29" t="s">
        <v>26</v>
      </c>
      <c r="V35" s="28"/>
      <c r="W35" s="27"/>
    </row>
    <row r="36" spans="1:23" s="26" customFormat="1" ht="15" x14ac:dyDescent="0.25">
      <c r="A36" s="34"/>
      <c r="B36" s="102" t="s">
        <v>50</v>
      </c>
      <c r="C36" s="103"/>
      <c r="D36" s="32"/>
      <c r="E36" s="32"/>
      <c r="F36" s="41"/>
      <c r="G36" s="41"/>
      <c r="H36" s="41"/>
      <c r="U36" s="29"/>
      <c r="V36" s="28" t="s">
        <v>50</v>
      </c>
      <c r="W36" s="27"/>
    </row>
    <row r="37" spans="1:23" s="26" customFormat="1" ht="15" x14ac:dyDescent="0.25">
      <c r="A37" s="34"/>
      <c r="B37" s="104" t="s">
        <v>27</v>
      </c>
      <c r="C37" s="105"/>
      <c r="D37" s="33">
        <v>552.20000000000005</v>
      </c>
      <c r="E37" s="32"/>
      <c r="F37" s="40">
        <v>1647</v>
      </c>
      <c r="G37" s="31">
        <v>26.6</v>
      </c>
      <c r="H37" s="30">
        <v>2225.8000000000002</v>
      </c>
      <c r="U37" s="29"/>
      <c r="V37" s="28"/>
      <c r="W37" s="27" t="s">
        <v>27</v>
      </c>
    </row>
    <row r="38" spans="1:23" s="26" customFormat="1" ht="15" x14ac:dyDescent="0.25">
      <c r="A38" s="106" t="s">
        <v>49</v>
      </c>
      <c r="B38" s="107"/>
      <c r="C38" s="107"/>
      <c r="D38" s="107"/>
      <c r="E38" s="107"/>
      <c r="F38" s="107"/>
      <c r="G38" s="107"/>
      <c r="H38" s="108"/>
      <c r="U38" s="29" t="s">
        <v>49</v>
      </c>
      <c r="V38" s="28"/>
      <c r="W38" s="27"/>
    </row>
    <row r="39" spans="1:23" s="26" customFormat="1" ht="15" x14ac:dyDescent="0.25">
      <c r="A39" s="34"/>
      <c r="B39" s="104" t="s">
        <v>48</v>
      </c>
      <c r="C39" s="105"/>
      <c r="D39" s="33">
        <v>552.20000000000005</v>
      </c>
      <c r="E39" s="32"/>
      <c r="F39" s="40">
        <v>1647</v>
      </c>
      <c r="G39" s="31">
        <v>26.6</v>
      </c>
      <c r="H39" s="30">
        <v>2225.8000000000002</v>
      </c>
      <c r="U39" s="29"/>
      <c r="V39" s="28"/>
      <c r="W39" s="27" t="s">
        <v>48</v>
      </c>
    </row>
    <row r="40" spans="1:23" s="26" customFormat="1" ht="15" x14ac:dyDescent="0.25">
      <c r="A40" s="106" t="s">
        <v>28</v>
      </c>
      <c r="B40" s="107"/>
      <c r="C40" s="107"/>
      <c r="D40" s="107"/>
      <c r="E40" s="107"/>
      <c r="F40" s="107"/>
      <c r="G40" s="107"/>
      <c r="H40" s="108"/>
      <c r="U40" s="29" t="s">
        <v>28</v>
      </c>
      <c r="V40" s="28"/>
      <c r="W40" s="27"/>
    </row>
    <row r="41" spans="1:23" s="26" customFormat="1" ht="15" x14ac:dyDescent="0.25">
      <c r="A41" s="39" t="s">
        <v>44</v>
      </c>
      <c r="B41" s="38" t="s">
        <v>29</v>
      </c>
      <c r="C41" s="37" t="s">
        <v>30</v>
      </c>
      <c r="D41" s="35">
        <v>110.4</v>
      </c>
      <c r="E41" s="36"/>
      <c r="F41" s="35">
        <v>329.4</v>
      </c>
      <c r="G41" s="35">
        <v>5.3</v>
      </c>
      <c r="H41" s="35">
        <v>445.1</v>
      </c>
      <c r="U41" s="29"/>
      <c r="V41" s="28"/>
      <c r="W41" s="27"/>
    </row>
    <row r="42" spans="1:23" s="26" customFormat="1" ht="15" x14ac:dyDescent="0.25">
      <c r="A42" s="34"/>
      <c r="B42" s="102" t="s">
        <v>31</v>
      </c>
      <c r="C42" s="103"/>
      <c r="D42" s="33">
        <v>110.4</v>
      </c>
      <c r="E42" s="32"/>
      <c r="F42" s="31">
        <v>329.4</v>
      </c>
      <c r="G42" s="31">
        <v>5.3</v>
      </c>
      <c r="H42" s="31">
        <v>445.1</v>
      </c>
      <c r="U42" s="29"/>
      <c r="V42" s="28" t="s">
        <v>31</v>
      </c>
      <c r="W42" s="27"/>
    </row>
    <row r="43" spans="1:23" s="26" customFormat="1" ht="15" x14ac:dyDescent="0.25">
      <c r="A43" s="34"/>
      <c r="B43" s="104" t="s">
        <v>32</v>
      </c>
      <c r="C43" s="105"/>
      <c r="D43" s="33">
        <v>662.6</v>
      </c>
      <c r="E43" s="32"/>
      <c r="F43" s="30">
        <v>1976.4</v>
      </c>
      <c r="G43" s="31">
        <v>31.9</v>
      </c>
      <c r="H43" s="30">
        <v>2670.9</v>
      </c>
      <c r="U43" s="29"/>
      <c r="V43" s="28"/>
      <c r="W43" s="27" t="s">
        <v>32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33:C33"/>
    <mergeCell ref="B34:C34"/>
    <mergeCell ref="A35:H35"/>
    <mergeCell ref="B42:C42"/>
    <mergeCell ref="B43:C43"/>
    <mergeCell ref="B36:C36"/>
    <mergeCell ref="B37:C37"/>
    <mergeCell ref="A38:H38"/>
    <mergeCell ref="B39:C39"/>
    <mergeCell ref="A40:H40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2026</vt:lpstr>
      <vt:lpstr>ССР 2026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2025-09-17T02:41:49Z</dcterms:modified>
</cp:coreProperties>
</file>